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P2.1" sheetId="1" r:id="rId1"/>
    <sheet name="P2.2" sheetId="2" r:id="rId2"/>
    <sheet name="P4.1" sheetId="3" r:id="rId3"/>
    <sheet name="P4.2" sheetId="4" r:id="rId4"/>
  </sheets>
  <calcPr calcId="124519"/>
</workbook>
</file>

<file path=xl/calcChain.xml><?xml version="1.0" encoding="utf-8"?>
<calcChain xmlns="http://schemas.openxmlformats.org/spreadsheetml/2006/main">
  <c r="D5" i="4"/>
  <c r="B5"/>
  <c r="C15" i="3"/>
  <c r="D15"/>
  <c r="E15"/>
  <c r="F15"/>
  <c r="G15"/>
  <c r="H15"/>
  <c r="I15"/>
  <c r="B15"/>
  <c r="I5"/>
  <c r="I13" s="1"/>
  <c r="I14" s="1"/>
  <c r="H5"/>
  <c r="H13" s="1"/>
  <c r="H14" s="1"/>
  <c r="G5"/>
  <c r="G6" s="1"/>
  <c r="F5"/>
  <c r="F13" s="1"/>
  <c r="F14" s="1"/>
  <c r="E5"/>
  <c r="E13" s="1"/>
  <c r="E14" s="1"/>
  <c r="D5"/>
  <c r="D13" s="1"/>
  <c r="D14" s="1"/>
  <c r="C5"/>
  <c r="C6" s="1"/>
  <c r="B5"/>
  <c r="B13" s="1"/>
  <c r="B14" s="1"/>
  <c r="C20" i="2"/>
  <c r="C17" s="1"/>
  <c r="C8"/>
  <c r="C5" s="1"/>
  <c r="I6" i="1"/>
  <c r="I5"/>
  <c r="I7" s="1"/>
  <c r="I4"/>
  <c r="I8" s="1"/>
  <c r="I9" s="1"/>
  <c r="H6"/>
  <c r="H5"/>
  <c r="H7" s="1"/>
  <c r="H4"/>
  <c r="H8" s="1"/>
  <c r="H9" s="1"/>
  <c r="G6"/>
  <c r="G5"/>
  <c r="G7" s="1"/>
  <c r="G4"/>
  <c r="G8" s="1"/>
  <c r="G9" s="1"/>
  <c r="F6"/>
  <c r="F5"/>
  <c r="F7" s="1"/>
  <c r="F4"/>
  <c r="F8" s="1"/>
  <c r="F9" s="1"/>
  <c r="E6"/>
  <c r="E5"/>
  <c r="E4"/>
  <c r="E8" s="1"/>
  <c r="E9" s="1"/>
  <c r="D6"/>
  <c r="D5"/>
  <c r="D7" s="1"/>
  <c r="D4"/>
  <c r="D8" s="1"/>
  <c r="D9" s="1"/>
  <c r="C6"/>
  <c r="C5"/>
  <c r="C7" s="1"/>
  <c r="C4"/>
  <c r="C8" s="1"/>
  <c r="C9" s="1"/>
  <c r="B5"/>
  <c r="B7" s="1"/>
  <c r="B6"/>
  <c r="B4"/>
  <c r="B8" s="1"/>
  <c r="B9" s="1"/>
  <c r="G7" i="3" l="1"/>
  <c r="G8" s="1"/>
  <c r="G13"/>
  <c r="G14" s="1"/>
  <c r="G11"/>
  <c r="G12" s="1"/>
  <c r="C9"/>
  <c r="C10" s="1"/>
  <c r="G9"/>
  <c r="G10" s="1"/>
  <c r="C13"/>
  <c r="C14" s="1"/>
  <c r="B6"/>
  <c r="E6"/>
  <c r="D6"/>
  <c r="H6"/>
  <c r="C7"/>
  <c r="C8" s="1"/>
  <c r="C11"/>
  <c r="C12" s="1"/>
  <c r="F6"/>
  <c r="I6"/>
  <c r="C16" i="2"/>
  <c r="C4"/>
  <c r="E7" i="1"/>
  <c r="B7" i="4"/>
  <c r="B9"/>
  <c r="H7" i="3"/>
  <c r="H8" s="1"/>
  <c r="D7"/>
  <c r="D8" s="1"/>
  <c r="H9"/>
  <c r="H10" s="1"/>
  <c r="D9"/>
  <c r="D10" s="1"/>
  <c r="H11"/>
  <c r="H12" s="1"/>
  <c r="D11"/>
  <c r="D12" s="1"/>
  <c r="I7"/>
  <c r="I8" s="1"/>
  <c r="E7"/>
  <c r="E8" s="1"/>
  <c r="I9"/>
  <c r="I10" s="1"/>
  <c r="E9"/>
  <c r="E10" s="1"/>
  <c r="I11"/>
  <c r="I12" s="1"/>
  <c r="E11"/>
  <c r="E12" s="1"/>
  <c r="B7"/>
  <c r="B8" s="1"/>
  <c r="F7"/>
  <c r="F8" s="1"/>
  <c r="B9"/>
  <c r="B10" s="1"/>
  <c r="F9"/>
  <c r="F10" s="1"/>
  <c r="B11"/>
  <c r="B12" s="1"/>
  <c r="F11"/>
  <c r="F12" s="1"/>
</calcChain>
</file>

<file path=xl/sharedStrings.xml><?xml version="1.0" encoding="utf-8"?>
<sst xmlns="http://schemas.openxmlformats.org/spreadsheetml/2006/main" count="81" uniqueCount="42">
  <si>
    <t>Group</t>
  </si>
  <si>
    <t>R1 Ω</t>
  </si>
  <si>
    <t>R2</t>
  </si>
  <si>
    <t>Zo</t>
  </si>
  <si>
    <t>Zin(b_1) SC</t>
  </si>
  <si>
    <t>Zin(b_2) OC</t>
  </si>
  <si>
    <t>Check</t>
  </si>
  <si>
    <t>Attenuation</t>
  </si>
  <si>
    <t>dB</t>
  </si>
  <si>
    <t>Design of T Model</t>
  </si>
  <si>
    <t>Ω</t>
  </si>
  <si>
    <t>R1 =</t>
  </si>
  <si>
    <t>R2 =</t>
  </si>
  <si>
    <t>R0 =</t>
  </si>
  <si>
    <t xml:space="preserve">Attenuation </t>
  </si>
  <si>
    <t>N</t>
  </si>
  <si>
    <t>Given</t>
  </si>
  <si>
    <t>Design Result</t>
  </si>
  <si>
    <r>
      <t xml:space="preserve">Design of </t>
    </r>
    <r>
      <rPr>
        <b/>
        <sz val="14"/>
        <color theme="1"/>
        <rFont val="Calibri"/>
        <family val="2"/>
      </rPr>
      <t>π</t>
    </r>
    <r>
      <rPr>
        <b/>
        <sz val="11"/>
        <color theme="1"/>
        <rFont val="Arial"/>
        <family val="2"/>
        <scheme val="minor"/>
      </rPr>
      <t xml:space="preserve"> Model</t>
    </r>
  </si>
  <si>
    <t>Conversion</t>
  </si>
  <si>
    <t>R in (Ω)</t>
  </si>
  <si>
    <t>Time</t>
  </si>
  <si>
    <t>L/R</t>
  </si>
  <si>
    <t>2L/R</t>
  </si>
  <si>
    <t>3L/R</t>
  </si>
  <si>
    <t>4L/R</t>
  </si>
  <si>
    <t>5L/R</t>
  </si>
  <si>
    <t>Current = V/R ( 1- exp(-Rt/L))</t>
  </si>
  <si>
    <t>L =</t>
  </si>
  <si>
    <t>mH</t>
  </si>
  <si>
    <t>V =</t>
  </si>
  <si>
    <t>Volts</t>
  </si>
  <si>
    <t>Current</t>
  </si>
  <si>
    <t>V/R</t>
  </si>
  <si>
    <t>R =</t>
  </si>
  <si>
    <t>H</t>
  </si>
  <si>
    <t>C =</t>
  </si>
  <si>
    <t>F</t>
  </si>
  <si>
    <t>1/LC =</t>
  </si>
  <si>
    <t>(R/2L)^2 =</t>
  </si>
  <si>
    <t>Result</t>
  </si>
  <si>
    <t>Critical Damped or Not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</si>
</sst>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4" xfId="0" applyFont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 readingOrder="1"/>
    </xf>
    <xf numFmtId="0" fontId="2" fillId="4" borderId="2" xfId="0" applyFont="1" applyFill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 vertical="top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5" borderId="8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4" borderId="2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1" fillId="0" borderId="7" xfId="0" applyFont="1" applyBorder="1"/>
    <xf numFmtId="0" fontId="0" fillId="0" borderId="31" xfId="0" applyBorder="1"/>
    <xf numFmtId="0" fontId="0" fillId="0" borderId="32" xfId="0" applyBorder="1"/>
    <xf numFmtId="0" fontId="0" fillId="0" borderId="21" xfId="0" applyBorder="1"/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5" sqref="B5:I6"/>
    </sheetView>
  </sheetViews>
  <sheetFormatPr defaultRowHeight="14.25"/>
  <cols>
    <col min="1" max="1" width="13.5" customWidth="1"/>
    <col min="2" max="2" width="14.375" bestFit="1" customWidth="1"/>
  </cols>
  <sheetData>
    <row r="1" spans="1:9" ht="19.5" thickBot="1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</row>
    <row r="2" spans="1:9" ht="19.5" thickBot="1">
      <c r="A2" s="13" t="s">
        <v>1</v>
      </c>
      <c r="B2" s="1">
        <v>100</v>
      </c>
      <c r="C2" s="1">
        <v>110</v>
      </c>
      <c r="D2" s="1">
        <v>120</v>
      </c>
      <c r="E2" s="1">
        <v>130</v>
      </c>
      <c r="F2" s="1">
        <v>140</v>
      </c>
      <c r="G2" s="1">
        <v>150</v>
      </c>
      <c r="H2" s="1">
        <v>160</v>
      </c>
      <c r="I2" s="1">
        <v>170</v>
      </c>
    </row>
    <row r="3" spans="1:9" ht="19.5" thickBot="1">
      <c r="A3" s="13" t="s">
        <v>2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</row>
    <row r="4" spans="1:9" ht="38.25" thickBot="1">
      <c r="A4" s="13" t="s">
        <v>3</v>
      </c>
      <c r="B4" s="1">
        <f t="shared" ref="B4:I4" si="0">SQRT((B2*B2)+(2*B2*B3))</f>
        <v>173.20508075688772</v>
      </c>
      <c r="C4" s="1">
        <f t="shared" si="0"/>
        <v>184.66185312619388</v>
      </c>
      <c r="D4" s="1">
        <f t="shared" si="0"/>
        <v>195.95917942265424</v>
      </c>
      <c r="E4" s="1">
        <f t="shared" si="0"/>
        <v>207.12315177207978</v>
      </c>
      <c r="F4" s="1">
        <f t="shared" si="0"/>
        <v>218.1742422927143</v>
      </c>
      <c r="G4" s="1">
        <f t="shared" si="0"/>
        <v>229.128784747792</v>
      </c>
      <c r="H4" s="1">
        <f t="shared" si="0"/>
        <v>240</v>
      </c>
      <c r="I4" s="1">
        <f t="shared" si="0"/>
        <v>250.79872407968904</v>
      </c>
    </row>
    <row r="5" spans="1:9" ht="38.25" thickBot="1">
      <c r="A5" s="13" t="s">
        <v>4</v>
      </c>
      <c r="B5" s="1">
        <f t="shared" ref="B5:I5" si="1">B2+((B2*B3)/(B2+B3))</f>
        <v>150</v>
      </c>
      <c r="C5" s="1">
        <f t="shared" si="1"/>
        <v>162.38095238095238</v>
      </c>
      <c r="D5" s="1">
        <f t="shared" si="1"/>
        <v>174.54545454545456</v>
      </c>
      <c r="E5" s="1">
        <f t="shared" si="1"/>
        <v>186.52173913043478</v>
      </c>
      <c r="F5" s="1">
        <f t="shared" si="1"/>
        <v>198.33333333333334</v>
      </c>
      <c r="G5" s="1">
        <f t="shared" si="1"/>
        <v>210</v>
      </c>
      <c r="H5" s="1">
        <f t="shared" si="1"/>
        <v>221.53846153846155</v>
      </c>
      <c r="I5" s="1">
        <f t="shared" si="1"/>
        <v>232.96296296296296</v>
      </c>
    </row>
    <row r="6" spans="1:9" ht="38.25" thickBot="1">
      <c r="A6" s="13" t="s">
        <v>5</v>
      </c>
      <c r="B6" s="1">
        <f t="shared" ref="B6:I6" si="2">B2+B3</f>
        <v>200</v>
      </c>
      <c r="C6" s="1">
        <f t="shared" si="2"/>
        <v>210</v>
      </c>
      <c r="D6" s="1">
        <f t="shared" si="2"/>
        <v>220</v>
      </c>
      <c r="E6" s="1">
        <f t="shared" si="2"/>
        <v>230</v>
      </c>
      <c r="F6" s="1">
        <f t="shared" si="2"/>
        <v>240</v>
      </c>
      <c r="G6" s="1">
        <f t="shared" si="2"/>
        <v>250</v>
      </c>
      <c r="H6" s="1">
        <f t="shared" si="2"/>
        <v>260</v>
      </c>
      <c r="I6" s="1">
        <f t="shared" si="2"/>
        <v>270</v>
      </c>
    </row>
    <row r="7" spans="1:9" ht="38.25" thickBot="1">
      <c r="A7" s="11" t="s">
        <v>6</v>
      </c>
      <c r="B7" s="2">
        <f t="shared" ref="B7:I7" si="3">SQRT(B5*B6)</f>
        <v>173.20508075688772</v>
      </c>
      <c r="C7" s="2">
        <f t="shared" si="3"/>
        <v>184.66185312619388</v>
      </c>
      <c r="D7" s="2">
        <f t="shared" si="3"/>
        <v>195.95917942265424</v>
      </c>
      <c r="E7" s="2">
        <f t="shared" si="3"/>
        <v>207.12315177207978</v>
      </c>
      <c r="F7" s="2">
        <f t="shared" si="3"/>
        <v>218.1742422927143</v>
      </c>
      <c r="G7" s="2">
        <f t="shared" si="3"/>
        <v>229.128784747792</v>
      </c>
      <c r="H7" s="2">
        <f t="shared" si="3"/>
        <v>240</v>
      </c>
      <c r="I7" s="2">
        <f t="shared" si="3"/>
        <v>250.79872407968904</v>
      </c>
    </row>
    <row r="8" spans="1:9" ht="38.25" thickBot="1">
      <c r="A8" s="11" t="s">
        <v>7</v>
      </c>
      <c r="B8" s="2">
        <f t="shared" ref="B8:I8" si="4">(B4+B2)/(B4-B2)</f>
        <v>3.7320508075688772</v>
      </c>
      <c r="C8" s="2">
        <f t="shared" si="4"/>
        <v>3.9466185312619388</v>
      </c>
      <c r="D8" s="2">
        <f t="shared" si="4"/>
        <v>4.159591794226543</v>
      </c>
      <c r="E8" s="2">
        <f t="shared" si="4"/>
        <v>4.3712315177207985</v>
      </c>
      <c r="F8" s="2">
        <f t="shared" si="4"/>
        <v>4.5817424229271433</v>
      </c>
      <c r="G8" s="2">
        <f t="shared" si="4"/>
        <v>4.7912878474779204</v>
      </c>
      <c r="H8" s="2">
        <f t="shared" si="4"/>
        <v>5</v>
      </c>
      <c r="I8" s="2">
        <f t="shared" si="4"/>
        <v>5.207987240796891</v>
      </c>
    </row>
    <row r="9" spans="1:9" ht="38.25" thickBot="1">
      <c r="A9" s="11" t="s">
        <v>8</v>
      </c>
      <c r="B9" s="2">
        <f t="shared" ref="B9:I9" si="5">20*LOG10(B8)</f>
        <v>11.438950950667188</v>
      </c>
      <c r="C9" s="2">
        <f t="shared" si="5"/>
        <v>11.924503015499457</v>
      </c>
      <c r="D9" s="2">
        <f t="shared" si="5"/>
        <v>12.381014255739375</v>
      </c>
      <c r="E9" s="2">
        <f t="shared" si="5"/>
        <v>12.812076181066805</v>
      </c>
      <c r="F9" s="2">
        <f t="shared" si="5"/>
        <v>13.220613406165132</v>
      </c>
      <c r="G9" s="2">
        <f t="shared" si="5"/>
        <v>13.609045257346873</v>
      </c>
      <c r="H9" s="2">
        <f t="shared" si="5"/>
        <v>13.979400086720377</v>
      </c>
      <c r="I9" s="2">
        <f t="shared" si="5"/>
        <v>14.333398231408964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0" sqref="C20"/>
    </sheetView>
  </sheetViews>
  <sheetFormatPr defaultRowHeight="15"/>
  <cols>
    <col min="1" max="1" width="13.5" bestFit="1" customWidth="1"/>
    <col min="2" max="2" width="9.625" customWidth="1"/>
    <col min="3" max="3" width="9" style="4"/>
    <col min="4" max="4" width="9" style="6"/>
  </cols>
  <sheetData>
    <row r="1" spans="1:4" ht="15" customHeight="1">
      <c r="A1" s="47" t="s">
        <v>9</v>
      </c>
      <c r="B1" s="47"/>
      <c r="C1" s="47"/>
      <c r="D1" s="47"/>
    </row>
    <row r="2" spans="1:4" thickBot="1">
      <c r="A2" s="48"/>
      <c r="B2" s="48"/>
      <c r="C2" s="48"/>
      <c r="D2" s="48"/>
    </row>
    <row r="3" spans="1:4" ht="15.75" thickBot="1">
      <c r="A3" s="5" t="s">
        <v>16</v>
      </c>
      <c r="B3" s="3" t="s">
        <v>13</v>
      </c>
      <c r="C3" s="9">
        <v>200</v>
      </c>
      <c r="D3" s="7" t="s">
        <v>10</v>
      </c>
    </row>
    <row r="4" spans="1:4" ht="15.75" thickBot="1">
      <c r="A4" s="5" t="s">
        <v>17</v>
      </c>
      <c r="B4" s="3" t="s">
        <v>11</v>
      </c>
      <c r="C4" s="10">
        <f>C3*((C8-1)/(C8+1))</f>
        <v>139.60817711547068</v>
      </c>
      <c r="D4" s="7" t="s">
        <v>10</v>
      </c>
    </row>
    <row r="5" spans="1:4" ht="15.75" thickBot="1">
      <c r="A5" s="5" t="s">
        <v>17</v>
      </c>
      <c r="B5" s="3" t="s">
        <v>12</v>
      </c>
      <c r="C5" s="10">
        <f>C3*((2*C8)/((C8*C8)-1))</f>
        <v>73.4539956980163</v>
      </c>
      <c r="D5" s="7" t="s">
        <v>10</v>
      </c>
    </row>
    <row r="6" spans="1:4" thickBot="1">
      <c r="A6" s="45"/>
      <c r="B6" s="45"/>
      <c r="C6" s="45"/>
      <c r="D6" s="46"/>
    </row>
    <row r="7" spans="1:4" ht="15.75" thickBot="1">
      <c r="A7" s="5" t="s">
        <v>16</v>
      </c>
      <c r="B7" s="3" t="s">
        <v>14</v>
      </c>
      <c r="C7" s="9">
        <v>15</v>
      </c>
      <c r="D7" s="7" t="s">
        <v>8</v>
      </c>
    </row>
    <row r="8" spans="1:4" ht="15.75" thickBot="1">
      <c r="A8" s="5" t="s">
        <v>19</v>
      </c>
      <c r="B8" s="3" t="s">
        <v>15</v>
      </c>
      <c r="C8" s="10">
        <f>POWER(10,(C7/20))</f>
        <v>5.6234132519034921</v>
      </c>
      <c r="D8" s="8"/>
    </row>
    <row r="13" spans="1:4" ht="14.25">
      <c r="A13" s="47" t="s">
        <v>18</v>
      </c>
      <c r="B13" s="47"/>
      <c r="C13" s="47"/>
      <c r="D13" s="47"/>
    </row>
    <row r="14" spans="1:4" thickBot="1">
      <c r="A14" s="48"/>
      <c r="B14" s="48"/>
      <c r="C14" s="48"/>
      <c r="D14" s="48"/>
    </row>
    <row r="15" spans="1:4" ht="15.75" thickBot="1">
      <c r="A15" s="5" t="s">
        <v>16</v>
      </c>
      <c r="B15" s="3" t="s">
        <v>13</v>
      </c>
      <c r="C15" s="9">
        <v>200</v>
      </c>
      <c r="D15" s="7" t="s">
        <v>10</v>
      </c>
    </row>
    <row r="16" spans="1:4" ht="15.75" thickBot="1">
      <c r="A16" s="5" t="s">
        <v>17</v>
      </c>
      <c r="B16" s="3" t="s">
        <v>11</v>
      </c>
      <c r="C16" s="10">
        <f>C15*(((C20*C20)-1)/(2*C20))</f>
        <v>544.55853108995996</v>
      </c>
      <c r="D16" s="7" t="s">
        <v>10</v>
      </c>
    </row>
    <row r="17" spans="1:4" ht="15.75" thickBot="1">
      <c r="A17" s="5" t="s">
        <v>17</v>
      </c>
      <c r="B17" s="3" t="s">
        <v>12</v>
      </c>
      <c r="C17" s="10">
        <f>C15*((C20+1)/(C20-1))</f>
        <v>286.51616851150334</v>
      </c>
      <c r="D17" s="7" t="s">
        <v>10</v>
      </c>
    </row>
    <row r="18" spans="1:4" thickBot="1">
      <c r="A18" s="45"/>
      <c r="B18" s="45"/>
      <c r="C18" s="45"/>
      <c r="D18" s="46"/>
    </row>
    <row r="19" spans="1:4" ht="15.75" thickBot="1">
      <c r="A19" s="5" t="s">
        <v>16</v>
      </c>
      <c r="B19" s="3" t="s">
        <v>14</v>
      </c>
      <c r="C19" s="9">
        <v>15</v>
      </c>
      <c r="D19" s="7" t="s">
        <v>8</v>
      </c>
    </row>
    <row r="20" spans="1:4" ht="15.75" thickBot="1">
      <c r="A20" s="5" t="s">
        <v>19</v>
      </c>
      <c r="B20" s="3" t="s">
        <v>15</v>
      </c>
      <c r="C20" s="10">
        <f>POWER(10,(C19/20))</f>
        <v>5.6234132519034921</v>
      </c>
      <c r="D20" s="8"/>
    </row>
  </sheetData>
  <mergeCells count="4">
    <mergeCell ref="A18:D18"/>
    <mergeCell ref="A6:D6"/>
    <mergeCell ref="A1:D2"/>
    <mergeCell ref="A13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3" sqref="B3:I4"/>
    </sheetView>
  </sheetViews>
  <sheetFormatPr defaultRowHeight="14.25"/>
  <cols>
    <col min="1" max="16384" width="9" style="16"/>
  </cols>
  <sheetData>
    <row r="1" spans="1:10" ht="19.5" thickBot="1">
      <c r="A1" s="14" t="s">
        <v>0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</row>
    <row r="2" spans="1:10" ht="37.5">
      <c r="A2" s="17" t="s">
        <v>20</v>
      </c>
      <c r="B2" s="18">
        <v>50</v>
      </c>
      <c r="C2" s="18">
        <v>75</v>
      </c>
      <c r="D2" s="18">
        <v>100</v>
      </c>
      <c r="E2" s="18">
        <v>125</v>
      </c>
      <c r="F2" s="18">
        <v>150</v>
      </c>
      <c r="G2" s="18">
        <v>175</v>
      </c>
      <c r="H2" s="18">
        <v>200</v>
      </c>
      <c r="I2" s="18">
        <v>225</v>
      </c>
    </row>
    <row r="3" spans="1:10" ht="15" customHeight="1">
      <c r="A3" s="49" t="s">
        <v>21</v>
      </c>
      <c r="B3" s="51" t="s">
        <v>27</v>
      </c>
      <c r="C3" s="52"/>
      <c r="D3" s="52"/>
      <c r="E3" s="52"/>
      <c r="F3" s="52"/>
      <c r="G3" s="52"/>
      <c r="H3" s="52"/>
      <c r="I3" s="53"/>
    </row>
    <row r="4" spans="1:10" ht="15" customHeight="1" thickBot="1">
      <c r="A4" s="50"/>
      <c r="B4" s="54"/>
      <c r="C4" s="55"/>
      <c r="D4" s="55"/>
      <c r="E4" s="55"/>
      <c r="F4" s="55"/>
      <c r="G4" s="55"/>
      <c r="H4" s="55"/>
      <c r="I4" s="56"/>
    </row>
    <row r="5" spans="1:10" ht="15" customHeight="1">
      <c r="A5" s="57" t="s">
        <v>22</v>
      </c>
      <c r="B5" s="27">
        <f>B17/(B2*1000)</f>
        <v>2E-3</v>
      </c>
      <c r="C5" s="28">
        <f>B17/(C2*1000)</f>
        <v>1.3333333333333333E-3</v>
      </c>
      <c r="D5" s="28">
        <f>B17/(D2*1000)</f>
        <v>1E-3</v>
      </c>
      <c r="E5" s="28">
        <f>B17/(E2*1000)</f>
        <v>8.0000000000000004E-4</v>
      </c>
      <c r="F5" s="28">
        <f>B17/(F2*1000)</f>
        <v>6.6666666666666664E-4</v>
      </c>
      <c r="G5" s="28">
        <f>B17/(G2*1000)</f>
        <v>5.7142857142857147E-4</v>
      </c>
      <c r="H5" s="28">
        <f>B17/(H2*1000)</f>
        <v>5.0000000000000001E-4</v>
      </c>
      <c r="I5" s="29">
        <f>B17/(I2*1000)</f>
        <v>4.4444444444444447E-4</v>
      </c>
      <c r="J5" s="30" t="s">
        <v>21</v>
      </c>
    </row>
    <row r="6" spans="1:10" ht="15" customHeight="1" thickBot="1">
      <c r="A6" s="58"/>
      <c r="B6" s="37">
        <f xml:space="preserve"> (B18/B2)*(1-EXP(-(B5/B5)))</f>
        <v>6.3212055882855764E-2</v>
      </c>
      <c r="C6" s="38">
        <f xml:space="preserve"> (B18/C2)*(1-EXP(-(C5/C5)))</f>
        <v>4.2141370588570509E-2</v>
      </c>
      <c r="D6" s="38">
        <f xml:space="preserve"> (B18/D2)*(1-EXP(-(D5/D5)))</f>
        <v>3.1606027941427882E-2</v>
      </c>
      <c r="E6" s="38">
        <f xml:space="preserve"> (B18/E2)*(1-EXP(-(E5/E5)))</f>
        <v>2.5284822353142306E-2</v>
      </c>
      <c r="F6" s="38">
        <f xml:space="preserve"> (B18/F2)*(1-EXP(-(F5/F5)))</f>
        <v>2.1070685294285255E-2</v>
      </c>
      <c r="G6" s="38">
        <f xml:space="preserve"> (B18/G2)*(1-EXP(-(G5/G5)))</f>
        <v>1.8060587395101645E-2</v>
      </c>
      <c r="H6" s="38">
        <f xml:space="preserve"> (B18/H2)*(1-EXP(-(H5/H5)))</f>
        <v>1.5803013970713941E-2</v>
      </c>
      <c r="I6" s="38">
        <f xml:space="preserve"> (B18/I2)*(1-EXP(-(I5/I5)))</f>
        <v>1.4047123529523505E-2</v>
      </c>
      <c r="J6" s="32" t="s">
        <v>32</v>
      </c>
    </row>
    <row r="7" spans="1:10" ht="15" customHeight="1">
      <c r="A7" s="57" t="s">
        <v>23</v>
      </c>
      <c r="B7" s="35">
        <f>2*B5</f>
        <v>4.0000000000000001E-3</v>
      </c>
      <c r="C7" s="28">
        <f t="shared" ref="C7:I7" si="0">2*C5</f>
        <v>2.6666666666666666E-3</v>
      </c>
      <c r="D7" s="28">
        <f t="shared" si="0"/>
        <v>2E-3</v>
      </c>
      <c r="E7" s="28">
        <f t="shared" si="0"/>
        <v>1.6000000000000001E-3</v>
      </c>
      <c r="F7" s="28">
        <f t="shared" si="0"/>
        <v>1.3333333333333333E-3</v>
      </c>
      <c r="G7" s="28">
        <f t="shared" si="0"/>
        <v>1.1428571428571429E-3</v>
      </c>
      <c r="H7" s="28">
        <f t="shared" si="0"/>
        <v>1E-3</v>
      </c>
      <c r="I7" s="29">
        <f t="shared" si="0"/>
        <v>8.8888888888888893E-4</v>
      </c>
      <c r="J7" s="30" t="s">
        <v>21</v>
      </c>
    </row>
    <row r="8" spans="1:10" ht="15" customHeight="1" thickBot="1">
      <c r="A8" s="58"/>
      <c r="B8" s="37">
        <f xml:space="preserve"> (B18/B2)*(1-EXP(-(B7/B5)))</f>
        <v>8.6466471676338738E-2</v>
      </c>
      <c r="C8" s="37">
        <f t="shared" ref="C8:I8" si="1" xml:space="preserve"> (C18/C2)*(1-EXP(-(C7/C5)))</f>
        <v>5.7644314450892485E-2</v>
      </c>
      <c r="D8" s="37">
        <f t="shared" si="1"/>
        <v>4.3233235838169369E-2</v>
      </c>
      <c r="E8" s="37">
        <f t="shared" si="1"/>
        <v>3.458658867053549E-2</v>
      </c>
      <c r="F8" s="37">
        <f t="shared" si="1"/>
        <v>2.8822157225446243E-2</v>
      </c>
      <c r="G8" s="37">
        <f t="shared" si="1"/>
        <v>2.4704706193239636E-2</v>
      </c>
      <c r="H8" s="37">
        <f t="shared" si="1"/>
        <v>2.1616617919084685E-2</v>
      </c>
      <c r="I8" s="37">
        <f t="shared" si="1"/>
        <v>1.9214771483630828E-2</v>
      </c>
      <c r="J8" s="31" t="s">
        <v>32</v>
      </c>
    </row>
    <row r="9" spans="1:10" ht="15" customHeight="1">
      <c r="A9" s="57" t="s">
        <v>24</v>
      </c>
      <c r="B9" s="35">
        <f>3*B5</f>
        <v>6.0000000000000001E-3</v>
      </c>
      <c r="C9" s="28">
        <f t="shared" ref="C9:I9" si="2">3*C5</f>
        <v>4.0000000000000001E-3</v>
      </c>
      <c r="D9" s="28">
        <f t="shared" si="2"/>
        <v>3.0000000000000001E-3</v>
      </c>
      <c r="E9" s="28">
        <f t="shared" si="2"/>
        <v>2.4000000000000002E-3</v>
      </c>
      <c r="F9" s="28">
        <f t="shared" si="2"/>
        <v>2E-3</v>
      </c>
      <c r="G9" s="28">
        <f t="shared" si="2"/>
        <v>1.7142857142857144E-3</v>
      </c>
      <c r="H9" s="28">
        <f t="shared" si="2"/>
        <v>1.5E-3</v>
      </c>
      <c r="I9" s="29">
        <f t="shared" si="2"/>
        <v>1.3333333333333335E-3</v>
      </c>
      <c r="J9" s="30" t="s">
        <v>21</v>
      </c>
    </row>
    <row r="10" spans="1:10" ht="15" customHeight="1" thickBot="1">
      <c r="A10" s="58"/>
      <c r="B10" s="37">
        <f xml:space="preserve"> (B18/B2)*(1-EXP(-(B9/B5)))</f>
        <v>9.5021293163213616E-2</v>
      </c>
      <c r="C10" s="37">
        <f t="shared" ref="C10:I10" si="3" xml:space="preserve"> (C18/C2)*(1-EXP(-(C9/C5)))</f>
        <v>6.3347528775475739E-2</v>
      </c>
      <c r="D10" s="37">
        <f t="shared" si="3"/>
        <v>4.7510646581606808E-2</v>
      </c>
      <c r="E10" s="37">
        <f t="shared" si="3"/>
        <v>3.8008517265285445E-2</v>
      </c>
      <c r="F10" s="37">
        <f t="shared" si="3"/>
        <v>3.167376438773787E-2</v>
      </c>
      <c r="G10" s="37">
        <f t="shared" si="3"/>
        <v>2.7148940903775315E-2</v>
      </c>
      <c r="H10" s="37">
        <f t="shared" si="3"/>
        <v>2.3755323290803404E-2</v>
      </c>
      <c r="I10" s="37">
        <f t="shared" si="3"/>
        <v>2.1115842925158581E-2</v>
      </c>
      <c r="J10" s="31" t="s">
        <v>32</v>
      </c>
    </row>
    <row r="11" spans="1:10" ht="15" customHeight="1">
      <c r="A11" s="57" t="s">
        <v>25</v>
      </c>
      <c r="B11" s="35">
        <f>4*B5</f>
        <v>8.0000000000000002E-3</v>
      </c>
      <c r="C11" s="28">
        <f t="shared" ref="C11:I11" si="4">4*C5</f>
        <v>5.3333333333333332E-3</v>
      </c>
      <c r="D11" s="28">
        <f t="shared" si="4"/>
        <v>4.0000000000000001E-3</v>
      </c>
      <c r="E11" s="28">
        <f t="shared" si="4"/>
        <v>3.2000000000000002E-3</v>
      </c>
      <c r="F11" s="28">
        <f t="shared" si="4"/>
        <v>2.6666666666666666E-3</v>
      </c>
      <c r="G11" s="28">
        <f t="shared" si="4"/>
        <v>2.2857142857142859E-3</v>
      </c>
      <c r="H11" s="28">
        <f t="shared" si="4"/>
        <v>2E-3</v>
      </c>
      <c r="I11" s="29">
        <f t="shared" si="4"/>
        <v>1.7777777777777779E-3</v>
      </c>
      <c r="J11" s="30" t="s">
        <v>21</v>
      </c>
    </row>
    <row r="12" spans="1:10" ht="15" customHeight="1" thickBot="1">
      <c r="A12" s="58"/>
      <c r="B12" s="37">
        <f xml:space="preserve"> (B18/B2)*(1-EXP(-(B11/B5)))</f>
        <v>9.8168436111126578E-2</v>
      </c>
      <c r="C12" s="37">
        <f t="shared" ref="C12:I12" si="5" xml:space="preserve"> (C18/C2)*(1-EXP(-(C11/C5)))</f>
        <v>6.5445624074084385E-2</v>
      </c>
      <c r="D12" s="37">
        <f t="shared" si="5"/>
        <v>4.9084218055563289E-2</v>
      </c>
      <c r="E12" s="37">
        <f t="shared" si="5"/>
        <v>3.926737444445063E-2</v>
      </c>
      <c r="F12" s="37">
        <f t="shared" si="5"/>
        <v>3.2722812037042193E-2</v>
      </c>
      <c r="G12" s="37">
        <f t="shared" si="5"/>
        <v>2.8048124603179021E-2</v>
      </c>
      <c r="H12" s="37">
        <f t="shared" si="5"/>
        <v>2.4542109027781644E-2</v>
      </c>
      <c r="I12" s="37">
        <f t="shared" si="5"/>
        <v>2.1815208024694797E-2</v>
      </c>
      <c r="J12" s="31" t="s">
        <v>32</v>
      </c>
    </row>
    <row r="13" spans="1:10" ht="15" customHeight="1">
      <c r="A13" s="57" t="s">
        <v>26</v>
      </c>
      <c r="B13" s="36">
        <f>B5*5</f>
        <v>0.01</v>
      </c>
      <c r="C13" s="33">
        <f t="shared" ref="C13:I13" si="6">C5*5</f>
        <v>6.6666666666666662E-3</v>
      </c>
      <c r="D13" s="33">
        <f t="shared" si="6"/>
        <v>5.0000000000000001E-3</v>
      </c>
      <c r="E13" s="33">
        <f t="shared" si="6"/>
        <v>4.0000000000000001E-3</v>
      </c>
      <c r="F13" s="33">
        <f t="shared" si="6"/>
        <v>3.3333333333333331E-3</v>
      </c>
      <c r="G13" s="33">
        <f t="shared" si="6"/>
        <v>2.8571428571428576E-3</v>
      </c>
      <c r="H13" s="33">
        <f t="shared" si="6"/>
        <v>2.5000000000000001E-3</v>
      </c>
      <c r="I13" s="34">
        <f t="shared" si="6"/>
        <v>2.2222222222222222E-3</v>
      </c>
      <c r="J13" s="26" t="s">
        <v>21</v>
      </c>
    </row>
    <row r="14" spans="1:10">
      <c r="A14" s="59"/>
      <c r="B14" s="37">
        <f xml:space="preserve"> (B18/B2)*(1-EXP(-(B13/B5)))</f>
        <v>9.9326205300091452E-2</v>
      </c>
      <c r="C14" s="37">
        <f t="shared" ref="C14:I14" si="7" xml:space="preserve"> (C18/C2)*(1-EXP(-(C13/C5)))</f>
        <v>6.6217470200060968E-2</v>
      </c>
      <c r="D14" s="37">
        <f t="shared" si="7"/>
        <v>4.9663102650045726E-2</v>
      </c>
      <c r="E14" s="37">
        <f t="shared" si="7"/>
        <v>3.9730482120036582E-2</v>
      </c>
      <c r="F14" s="37">
        <f t="shared" si="7"/>
        <v>3.3108735100030484E-2</v>
      </c>
      <c r="G14" s="37">
        <f t="shared" si="7"/>
        <v>2.837891580002613E-2</v>
      </c>
      <c r="H14" s="37">
        <f t="shared" si="7"/>
        <v>2.4831551325022863E-2</v>
      </c>
      <c r="I14" s="37">
        <f t="shared" si="7"/>
        <v>2.2072490066686989E-2</v>
      </c>
      <c r="J14" s="25" t="s">
        <v>32</v>
      </c>
    </row>
    <row r="15" spans="1:10" ht="15">
      <c r="A15" s="39" t="s">
        <v>33</v>
      </c>
      <c r="B15" s="20">
        <f>B18/B2</f>
        <v>0.1</v>
      </c>
      <c r="C15" s="20">
        <f t="shared" ref="C15:I15" si="8">C18/C2</f>
        <v>6.6666666666666666E-2</v>
      </c>
      <c r="D15" s="20">
        <f t="shared" si="8"/>
        <v>0.05</v>
      </c>
      <c r="E15" s="20">
        <f t="shared" si="8"/>
        <v>0.04</v>
      </c>
      <c r="F15" s="20">
        <f t="shared" si="8"/>
        <v>3.3333333333333333E-2</v>
      </c>
      <c r="G15" s="20">
        <f t="shared" si="8"/>
        <v>2.8571428571428571E-2</v>
      </c>
      <c r="H15" s="20">
        <f t="shared" si="8"/>
        <v>2.5000000000000001E-2</v>
      </c>
      <c r="I15" s="20">
        <f t="shared" si="8"/>
        <v>2.2222222222222223E-2</v>
      </c>
      <c r="J15" s="25" t="s">
        <v>32</v>
      </c>
    </row>
    <row r="16" spans="1:10" ht="15" thickBot="1"/>
    <row r="17" spans="1:9" ht="15">
      <c r="A17" s="21" t="s">
        <v>28</v>
      </c>
      <c r="B17" s="22">
        <v>100</v>
      </c>
      <c r="C17" s="23" t="s">
        <v>29</v>
      </c>
    </row>
    <row r="18" spans="1:9" ht="15.75" thickBot="1">
      <c r="A18" s="24" t="s">
        <v>30</v>
      </c>
      <c r="B18" s="19">
        <v>5</v>
      </c>
      <c r="C18" s="19">
        <v>5</v>
      </c>
      <c r="D18" s="19">
        <v>5</v>
      </c>
      <c r="E18" s="19">
        <v>5</v>
      </c>
      <c r="F18" s="19">
        <v>5</v>
      </c>
      <c r="G18" s="19">
        <v>5</v>
      </c>
      <c r="H18" s="19">
        <v>5</v>
      </c>
      <c r="I18" s="19">
        <v>5</v>
      </c>
    </row>
    <row r="19" spans="1:9" ht="15">
      <c r="B19" s="19" t="s">
        <v>31</v>
      </c>
      <c r="C19" s="19" t="s">
        <v>31</v>
      </c>
      <c r="D19" s="19" t="s">
        <v>31</v>
      </c>
      <c r="E19" s="19" t="s">
        <v>31</v>
      </c>
      <c r="F19" s="19" t="s">
        <v>31</v>
      </c>
      <c r="G19" s="19" t="s">
        <v>31</v>
      </c>
      <c r="H19" s="19" t="s">
        <v>31</v>
      </c>
      <c r="I19" s="19" t="s">
        <v>31</v>
      </c>
    </row>
  </sheetData>
  <mergeCells count="7">
    <mergeCell ref="A11:A12"/>
    <mergeCell ref="A13:A14"/>
    <mergeCell ref="A3:A4"/>
    <mergeCell ref="B3:I4"/>
    <mergeCell ref="A5:A6"/>
    <mergeCell ref="A7:A8"/>
    <mergeCell ref="A9:A10"/>
  </mergeCells>
  <pageMargins left="0.7" right="0.7" top="0.75" bottom="0.75" header="0.3" footer="0.3"/>
  <pageSetup paperSize="9" orientation="portrait" r:id="rId1"/>
  <ignoredErrors>
    <ignoredError sqref="D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2" sqref="B2"/>
    </sheetView>
  </sheetViews>
  <sheetFormatPr defaultRowHeight="14.25"/>
  <cols>
    <col min="1" max="1" width="10.75" customWidth="1"/>
    <col min="2" max="2" width="18.375" bestFit="1" customWidth="1"/>
  </cols>
  <sheetData>
    <row r="1" spans="1:4" ht="15">
      <c r="A1" s="40" t="s">
        <v>34</v>
      </c>
      <c r="B1" s="40">
        <v>20</v>
      </c>
      <c r="C1" s="41" t="s">
        <v>10</v>
      </c>
    </row>
    <row r="2" spans="1:4" ht="15">
      <c r="A2" s="40" t="s">
        <v>28</v>
      </c>
      <c r="B2" s="40">
        <v>0.05</v>
      </c>
      <c r="C2" s="40" t="s">
        <v>35</v>
      </c>
    </row>
    <row r="3" spans="1:4" ht="15">
      <c r="A3" s="40" t="s">
        <v>36</v>
      </c>
      <c r="B3" s="40">
        <v>9.9999999999999995E-7</v>
      </c>
      <c r="C3" s="40" t="s">
        <v>37</v>
      </c>
    </row>
    <row r="4" spans="1:4" ht="15" thickBot="1"/>
    <row r="5" spans="1:4" ht="15" thickBot="1">
      <c r="A5" s="42" t="s">
        <v>39</v>
      </c>
      <c r="B5" s="43">
        <f xml:space="preserve"> (B1/(2*B2))*(B1/(2*B2))</f>
        <v>40000</v>
      </c>
      <c r="C5" s="42" t="s">
        <v>38</v>
      </c>
      <c r="D5" s="43">
        <f xml:space="preserve"> 1 /(B2*B3)</f>
        <v>20000000</v>
      </c>
    </row>
    <row r="6" spans="1:4" ht="15.75" thickBot="1">
      <c r="A6" s="62" t="s">
        <v>40</v>
      </c>
      <c r="B6" s="63"/>
      <c r="C6" s="64"/>
    </row>
    <row r="7" spans="1:4" ht="15" thickBot="1">
      <c r="B7" s="44" t="str">
        <f>IF(B5&gt;D5,"over damped","under damped")</f>
        <v>under damped</v>
      </c>
    </row>
    <row r="8" spans="1:4" ht="15" thickBot="1">
      <c r="A8" s="60" t="s">
        <v>41</v>
      </c>
      <c r="B8" s="61"/>
    </row>
    <row r="9" spans="1:4" ht="15" thickBot="1">
      <c r="B9" s="3" t="str">
        <f>IF(B5=D5,"Critically Damped","Not Critically damped")</f>
        <v>Not Critically damped</v>
      </c>
    </row>
  </sheetData>
  <mergeCells count="2">
    <mergeCell ref="A8:B8"/>
    <mergeCell ref="A6:C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P2.1</vt:lpstr>
      <vt:lpstr>P2.2</vt:lpstr>
      <vt:lpstr>P4.1</vt:lpstr>
      <vt:lpstr>P4.2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2015-03-08T20:50:37Z</dcterms:modified>
</cp:coreProperties>
</file>